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ja/Desktop/Universitet/Skattemästare/"/>
    </mc:Choice>
  </mc:AlternateContent>
  <xr:revisionPtr revIDLastSave="0" documentId="13_ncr:1_{968598EE-81A3-6C4E-BFC4-571D69001503}" xr6:coauthVersionLast="40" xr6:coauthVersionMax="40" xr10:uidLastSave="{00000000-0000-0000-0000-000000000000}"/>
  <bookViews>
    <workbookView xWindow="5000" yWindow="640" windowWidth="23700" windowHeight="13200" xr2:uid="{C4F8AC60-97B8-D04E-B866-F639F9763396}"/>
  </bookViews>
  <sheets>
    <sheet name="Blad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9" i="1" l="1"/>
  <c r="H26" i="1"/>
  <c r="G22" i="1"/>
  <c r="G44" i="1"/>
  <c r="H25" i="1"/>
  <c r="D50" i="1"/>
  <c r="D51" i="1" s="1"/>
  <c r="D18" i="1"/>
  <c r="D45" i="1"/>
  <c r="D29" i="1"/>
  <c r="C22" i="1"/>
  <c r="C37" i="1"/>
  <c r="H13" i="1"/>
  <c r="H24" i="1"/>
  <c r="H28" i="1"/>
  <c r="D41" i="1"/>
  <c r="D42" i="1" s="1"/>
  <c r="D33" i="1"/>
  <c r="D35" i="1"/>
  <c r="D37" i="1"/>
  <c r="C32" i="1"/>
  <c r="C34" i="1"/>
  <c r="G21" i="1"/>
  <c r="H38" i="1"/>
  <c r="D46" i="1"/>
  <c r="D36" i="1"/>
  <c r="H34" i="1"/>
  <c r="H27" i="1"/>
  <c r="C21" i="1"/>
  <c r="G45" i="1"/>
  <c r="G20" i="1"/>
  <c r="G29" i="1" s="1"/>
  <c r="C28" i="1"/>
  <c r="C30" i="1"/>
  <c r="D31" i="1"/>
  <c r="D27" i="1"/>
  <c r="H32" i="1"/>
  <c r="G46" i="1"/>
  <c r="C20" i="1"/>
  <c r="C26" i="1"/>
  <c r="H16" i="1"/>
  <c r="D17" i="1"/>
  <c r="G10" i="1"/>
  <c r="G9" i="1"/>
  <c r="G17" i="1" s="1"/>
  <c r="H15" i="1"/>
  <c r="H14" i="1"/>
  <c r="D16" i="1"/>
  <c r="H33" i="1"/>
  <c r="D15" i="1"/>
  <c r="D11" i="1"/>
  <c r="D12" i="1" s="1"/>
  <c r="H39" i="1"/>
  <c r="G43" i="1"/>
  <c r="D38" i="1" l="1"/>
  <c r="H17" i="1"/>
  <c r="G47" i="1"/>
  <c r="H29" i="1"/>
  <c r="C23" i="1"/>
  <c r="C38" i="1"/>
  <c r="D23" i="1"/>
  <c r="D47" i="1"/>
  <c r="H40" i="1"/>
  <c r="H35" i="1"/>
  <c r="H49" i="1" l="1"/>
  <c r="H50" i="1"/>
  <c r="H51" i="1" l="1"/>
</calcChain>
</file>

<file path=xl/sharedStrings.xml><?xml version="1.0" encoding="utf-8"?>
<sst xmlns="http://schemas.openxmlformats.org/spreadsheetml/2006/main" count="74" uniqueCount="56">
  <si>
    <t>Aktivitetsutskottet</t>
  </si>
  <si>
    <t>Första dagen</t>
  </si>
  <si>
    <t>Gasque</t>
  </si>
  <si>
    <t>Fulsittning</t>
  </si>
  <si>
    <t>PR</t>
  </si>
  <si>
    <t>Podcast</t>
  </si>
  <si>
    <t>Utbildningsutskottet</t>
  </si>
  <si>
    <t>Kick off</t>
  </si>
  <si>
    <t xml:space="preserve">Fulsittning </t>
  </si>
  <si>
    <t>Bidrag och Sponsoring</t>
  </si>
  <si>
    <t>Region Uppsala</t>
  </si>
  <si>
    <t>Intäkter</t>
  </si>
  <si>
    <t>Kostnader</t>
  </si>
  <si>
    <t>Idrottsverksamheten</t>
  </si>
  <si>
    <t>Gamla styrelsen</t>
  </si>
  <si>
    <t>GH Vårbal</t>
  </si>
  <si>
    <t>SSR</t>
  </si>
  <si>
    <t>Bokföringsprogram</t>
  </si>
  <si>
    <t>Bankkostnader från swish m.m</t>
  </si>
  <si>
    <t>Fotbollsturnering</t>
  </si>
  <si>
    <t>Affisher o utskrifter</t>
  </si>
  <si>
    <t>Invigningen HT18</t>
  </si>
  <si>
    <t>Invigningen VT19</t>
  </si>
  <si>
    <t>Styrelsen</t>
  </si>
  <si>
    <t>Medlemsavgifter HT18</t>
  </si>
  <si>
    <t>Medlemsavgifter Vt19</t>
  </si>
  <si>
    <t>Invigningspass</t>
  </si>
  <si>
    <t>Välkomstmässa</t>
  </si>
  <si>
    <t>Samvetardagen och Hyra GBG</t>
  </si>
  <si>
    <t>Första Dagen</t>
  </si>
  <si>
    <t>Fika</t>
  </si>
  <si>
    <t>Destination X</t>
  </si>
  <si>
    <t>Skidresa</t>
  </si>
  <si>
    <t>Julgasque</t>
  </si>
  <si>
    <t>Studio 54</t>
  </si>
  <si>
    <t>Sångbokssexa</t>
  </si>
  <si>
    <t>Försäljning till medlemmar</t>
  </si>
  <si>
    <t>SAMSEK</t>
  </si>
  <si>
    <t>Kulturgeografen</t>
  </si>
  <si>
    <t>Resultat</t>
  </si>
  <si>
    <t>Invigning gasque biljetter sålda</t>
  </si>
  <si>
    <t>Övriga kostnader</t>
  </si>
  <si>
    <t>Gåvor</t>
  </si>
  <si>
    <t>Gasque Smålands</t>
  </si>
  <si>
    <t>Mentorskap</t>
  </si>
  <si>
    <t>Bank- och skattmästarkosttnader</t>
  </si>
  <si>
    <t>Hemsida</t>
  </si>
  <si>
    <t>Fika och gåvor</t>
  </si>
  <si>
    <t>Föreläsningar</t>
  </si>
  <si>
    <t>Återbetalningar</t>
  </si>
  <si>
    <t>Övriga kostnader och intäkter</t>
  </si>
  <si>
    <t>Hyror och inköp av material</t>
  </si>
  <si>
    <t>Samvetardagen och Quiz</t>
  </si>
  <si>
    <t>Bidrag Samvetardagen</t>
  </si>
  <si>
    <t>Bridrag samvetardagen o deposition tillbaka</t>
  </si>
  <si>
    <t>Resultatrapport HT18-VT19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</si>
</sst>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r&quot;_-;\-* #,##0.00\ &quot;kr&quot;_-;_-* &quot;-&quot;??\ &quot;kr&quot;_-;_-@_-"/>
  </numFmts>
  <fonts count="6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"/>
      <name val="Calibri (Brödtext)_x0000_"/>
    </font>
    <font>
      <sz val="14"/>
      <color theme="1"/>
      <name val="Calibri"/>
      <family val="2"/>
      <scheme val="minor"/>
    </font>
    <font>
      <sz val="48"/>
      <color theme="1"/>
      <name val="Calibri (Brödtext)_x0000_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5">
    <xf numFmtId="0" fontId="0" fillId="0" borderId="0" xfId="0"/>
    <xf numFmtId="44" fontId="0" fillId="0" borderId="0" xfId="1" applyFont="1"/>
    <xf numFmtId="0" fontId="3" fillId="0" borderId="0" xfId="0" applyFont="1"/>
    <xf numFmtId="0" fontId="0" fillId="2" borderId="0" xfId="0" applyFill="1"/>
    <xf numFmtId="0" fontId="4" fillId="2" borderId="0" xfId="0" applyFont="1" applyFill="1"/>
    <xf numFmtId="44" fontId="0" fillId="2" borderId="0" xfId="1" applyFont="1" applyFill="1"/>
    <xf numFmtId="0" fontId="5" fillId="2" borderId="0" xfId="0" applyFont="1" applyFill="1" applyAlignment="1">
      <alignment horizontal="center"/>
    </xf>
    <xf numFmtId="0" fontId="0" fillId="3" borderId="7" xfId="0" applyFill="1" applyBorder="1"/>
    <xf numFmtId="0" fontId="0" fillId="3" borderId="8" xfId="0" applyFill="1" applyBorder="1"/>
    <xf numFmtId="0" fontId="0" fillId="5" borderId="5" xfId="0" applyFill="1" applyBorder="1"/>
    <xf numFmtId="44" fontId="0" fillId="5" borderId="0" xfId="1" applyFont="1" applyFill="1" applyBorder="1"/>
    <xf numFmtId="44" fontId="0" fillId="5" borderId="6" xfId="1" applyFont="1" applyFill="1" applyBorder="1"/>
    <xf numFmtId="0" fontId="0" fillId="5" borderId="7" xfId="0" applyFill="1" applyBorder="1"/>
    <xf numFmtId="44" fontId="0" fillId="5" borderId="8" xfId="1" applyFont="1" applyFill="1" applyBorder="1"/>
    <xf numFmtId="44" fontId="0" fillId="5" borderId="9" xfId="1" applyFont="1" applyFill="1" applyBorder="1"/>
    <xf numFmtId="0" fontId="0" fillId="3" borderId="10" xfId="0" applyFill="1" applyBorder="1"/>
    <xf numFmtId="44" fontId="0" fillId="3" borderId="11" xfId="1" applyFont="1" applyFill="1" applyBorder="1"/>
    <xf numFmtId="44" fontId="0" fillId="3" borderId="12" xfId="1" applyFont="1" applyFill="1" applyBorder="1"/>
    <xf numFmtId="0" fontId="2" fillId="4" borderId="2" xfId="0" applyFont="1" applyFill="1" applyBorder="1"/>
    <xf numFmtId="44" fontId="0" fillId="4" borderId="3" xfId="1" applyFont="1" applyFill="1" applyBorder="1"/>
    <xf numFmtId="44" fontId="0" fillId="4" borderId="4" xfId="1" applyFont="1" applyFill="1" applyBorder="1"/>
    <xf numFmtId="0" fontId="0" fillId="4" borderId="3" xfId="0" applyFill="1" applyBorder="1"/>
    <xf numFmtId="0" fontId="0" fillId="4" borderId="4" xfId="0" applyFill="1" applyBorder="1"/>
    <xf numFmtId="0" fontId="0" fillId="5" borderId="0" xfId="0" applyFill="1" applyBorder="1"/>
    <xf numFmtId="0" fontId="0" fillId="5" borderId="6" xfId="0" applyFill="1" applyBorder="1"/>
    <xf numFmtId="0" fontId="0" fillId="5" borderId="8" xfId="0" applyFill="1" applyBorder="1"/>
    <xf numFmtId="0" fontId="0" fillId="5" borderId="2" xfId="0" applyFill="1" applyBorder="1"/>
    <xf numFmtId="0" fontId="0" fillId="5" borderId="3" xfId="0" applyFill="1" applyBorder="1"/>
    <xf numFmtId="0" fontId="0" fillId="6" borderId="5" xfId="0" applyFill="1" applyBorder="1"/>
    <xf numFmtId="0" fontId="0" fillId="6" borderId="0" xfId="0" applyFill="1" applyBorder="1"/>
    <xf numFmtId="44" fontId="0" fillId="3" borderId="1" xfId="1" applyFont="1" applyFill="1" applyBorder="1"/>
    <xf numFmtId="44" fontId="0" fillId="6" borderId="1" xfId="1" applyFont="1" applyFill="1" applyBorder="1"/>
    <xf numFmtId="44" fontId="0" fillId="3" borderId="1" xfId="0" applyNumberFormat="1" applyFill="1" applyBorder="1"/>
    <xf numFmtId="44" fontId="0" fillId="5" borderId="1" xfId="0" applyNumberFormat="1" applyFill="1" applyBorder="1"/>
    <xf numFmtId="44" fontId="0" fillId="6" borderId="1" xfId="0" applyNumberFormat="1" applyFill="1" applyBorder="1"/>
  </cellXfs>
  <cellStyles count="2">
    <cellStyle name="Normal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48C3CF-4628-9043-ADB1-006119FB74F4}">
  <dimension ref="A1:L59"/>
  <sheetViews>
    <sheetView tabSelected="1" zoomScale="90" zoomScaleNormal="90" workbookViewId="0">
      <selection activeCell="E17" sqref="E17"/>
    </sheetView>
  </sheetViews>
  <sheetFormatPr baseColWidth="10" defaultRowHeight="16"/>
  <cols>
    <col min="2" max="2" width="28.6640625" bestFit="1" customWidth="1"/>
    <col min="3" max="3" width="13.83203125" bestFit="1" customWidth="1"/>
    <col min="4" max="4" width="14.1640625" bestFit="1" customWidth="1"/>
    <col min="5" max="5" width="12.33203125" customWidth="1"/>
    <col min="6" max="6" width="28.6640625" customWidth="1"/>
    <col min="7" max="7" width="15" bestFit="1" customWidth="1"/>
    <col min="8" max="8" width="15.1640625" customWidth="1"/>
    <col min="9" max="9" width="13" customWidth="1"/>
    <col min="11" max="12" width="13.1640625" bestFit="1" customWidth="1"/>
  </cols>
  <sheetData>
    <row r="1" spans="1:12">
      <c r="A1" s="3"/>
      <c r="B1" s="3"/>
      <c r="C1" s="3"/>
      <c r="D1" s="3"/>
      <c r="E1" s="3"/>
      <c r="F1" s="3"/>
      <c r="G1" s="3"/>
      <c r="H1" s="3"/>
      <c r="I1" s="3"/>
      <c r="J1" s="3"/>
    </row>
    <row r="2" spans="1:12">
      <c r="A2" s="3"/>
      <c r="B2" s="3"/>
      <c r="C2" s="3"/>
      <c r="D2" s="3"/>
      <c r="E2" s="3"/>
      <c r="F2" s="3"/>
      <c r="G2" s="3"/>
      <c r="H2" s="3"/>
      <c r="I2" s="3"/>
      <c r="J2" s="3"/>
    </row>
    <row r="3" spans="1:12" ht="62">
      <c r="A3" s="3"/>
      <c r="E3" s="6" t="s">
        <v>55</v>
      </c>
      <c r="F3" s="3"/>
      <c r="G3" s="3"/>
      <c r="H3" s="3"/>
      <c r="I3" s="3"/>
      <c r="J3" s="3"/>
    </row>
    <row r="4" spans="1:12">
      <c r="A4" s="3"/>
      <c r="B4" s="3"/>
      <c r="C4" s="3"/>
      <c r="D4" s="3"/>
      <c r="E4" s="3"/>
      <c r="F4" s="3"/>
      <c r="G4" s="3"/>
      <c r="H4" s="3"/>
      <c r="I4" s="3"/>
      <c r="J4" s="3"/>
    </row>
    <row r="5" spans="1:12">
      <c r="A5" s="3"/>
      <c r="B5" s="3"/>
      <c r="C5" s="3"/>
      <c r="D5" s="3"/>
      <c r="E5" s="3"/>
      <c r="F5" s="3"/>
      <c r="G5" s="3"/>
      <c r="H5" s="3"/>
      <c r="I5" s="3"/>
      <c r="J5" s="3"/>
    </row>
    <row r="6" spans="1:12">
      <c r="A6" s="3"/>
      <c r="B6" s="3"/>
      <c r="E6" s="3"/>
      <c r="F6" s="3"/>
      <c r="I6" s="3"/>
      <c r="J6" s="3"/>
    </row>
    <row r="7" spans="1:12" ht="19">
      <c r="A7" s="3"/>
      <c r="B7" s="3"/>
      <c r="C7" s="4" t="s">
        <v>11</v>
      </c>
      <c r="D7" s="4" t="s">
        <v>12</v>
      </c>
      <c r="E7" s="3"/>
      <c r="F7" s="3"/>
      <c r="G7" s="4" t="s">
        <v>11</v>
      </c>
      <c r="H7" s="4" t="s">
        <v>12</v>
      </c>
      <c r="I7" s="3"/>
      <c r="J7" s="3"/>
    </row>
    <row r="8" spans="1:12">
      <c r="A8" s="3"/>
      <c r="B8" s="18" t="s">
        <v>14</v>
      </c>
      <c r="C8" s="19"/>
      <c r="D8" s="20"/>
      <c r="E8" s="3"/>
      <c r="F8" s="18" t="s">
        <v>21</v>
      </c>
      <c r="G8" s="19"/>
      <c r="H8" s="20"/>
      <c r="I8" s="3"/>
      <c r="J8" s="3"/>
      <c r="K8" s="1"/>
      <c r="L8" s="1"/>
    </row>
    <row r="9" spans="1:12">
      <c r="A9" s="3"/>
      <c r="B9" s="9" t="s">
        <v>15</v>
      </c>
      <c r="C9" s="10"/>
      <c r="D9" s="11">
        <f>36459+100</f>
        <v>36559</v>
      </c>
      <c r="E9" s="3"/>
      <c r="F9" s="9" t="s">
        <v>26</v>
      </c>
      <c r="G9" s="10">
        <f>6900+13280</f>
        <v>20180</v>
      </c>
      <c r="H9" s="11"/>
      <c r="I9" s="3"/>
      <c r="J9" s="3"/>
    </row>
    <row r="10" spans="1:12">
      <c r="A10" s="3"/>
      <c r="B10" s="9"/>
      <c r="C10" s="10"/>
      <c r="D10" s="11"/>
      <c r="E10" s="3"/>
      <c r="F10" s="9" t="s">
        <v>40</v>
      </c>
      <c r="G10" s="10">
        <f>20710</f>
        <v>20710</v>
      </c>
      <c r="H10" s="11"/>
      <c r="I10" s="3"/>
      <c r="J10" s="3"/>
    </row>
    <row r="11" spans="1:12">
      <c r="A11" s="3"/>
      <c r="B11" s="12" t="s">
        <v>19</v>
      </c>
      <c r="C11" s="13"/>
      <c r="D11" s="14">
        <f>912</f>
        <v>912</v>
      </c>
      <c r="E11" s="3"/>
      <c r="F11" s="9" t="s">
        <v>53</v>
      </c>
      <c r="G11" s="10">
        <v>1500</v>
      </c>
      <c r="H11" s="11"/>
      <c r="I11" s="3"/>
      <c r="J11" s="3"/>
    </row>
    <row r="12" spans="1:12">
      <c r="A12" s="3"/>
      <c r="B12" s="15" t="s">
        <v>39</v>
      </c>
      <c r="C12" s="16"/>
      <c r="D12" s="31">
        <f>D9+D10+D11</f>
        <v>37471</v>
      </c>
      <c r="E12" s="3"/>
      <c r="F12" s="9"/>
      <c r="G12" s="23"/>
      <c r="H12" s="24"/>
      <c r="I12" s="3"/>
      <c r="J12" s="3"/>
    </row>
    <row r="13" spans="1:12">
      <c r="A13" s="3"/>
      <c r="B13" s="3"/>
      <c r="C13" s="3"/>
      <c r="D13" s="3"/>
      <c r="E13" s="3"/>
      <c r="F13" s="9" t="s">
        <v>28</v>
      </c>
      <c r="G13" s="10"/>
      <c r="H13" s="11">
        <f>900+298.36+2700+1500</f>
        <v>5398.3600000000006</v>
      </c>
      <c r="I13" s="3"/>
      <c r="J13" s="3"/>
    </row>
    <row r="14" spans="1:12">
      <c r="A14" s="3"/>
      <c r="B14" s="18" t="s">
        <v>23</v>
      </c>
      <c r="C14" s="19"/>
      <c r="D14" s="20"/>
      <c r="E14" s="3"/>
      <c r="F14" s="9" t="s">
        <v>8</v>
      </c>
      <c r="G14" s="10"/>
      <c r="H14" s="11">
        <f>950+1641.65+255.74</f>
        <v>2847.3900000000003</v>
      </c>
      <c r="I14" s="3"/>
      <c r="J14" s="3"/>
    </row>
    <row r="15" spans="1:12">
      <c r="A15" s="3"/>
      <c r="B15" s="9" t="s">
        <v>7</v>
      </c>
      <c r="C15" s="10"/>
      <c r="D15" s="11">
        <f>1105</f>
        <v>1105</v>
      </c>
      <c r="E15" s="3"/>
      <c r="F15" s="9" t="s">
        <v>29</v>
      </c>
      <c r="G15" s="10"/>
      <c r="H15" s="11">
        <f>888.5+68.9</f>
        <v>957.4</v>
      </c>
      <c r="I15" s="3"/>
      <c r="J15" s="3"/>
    </row>
    <row r="16" spans="1:12">
      <c r="A16" s="3"/>
      <c r="B16" s="9" t="s">
        <v>27</v>
      </c>
      <c r="C16" s="10"/>
      <c r="D16" s="11">
        <f>88.29</f>
        <v>88.29</v>
      </c>
      <c r="E16" s="3"/>
      <c r="F16" s="12" t="s">
        <v>43</v>
      </c>
      <c r="G16" s="13"/>
      <c r="H16" s="14">
        <f>36840+9320</f>
        <v>46160</v>
      </c>
      <c r="I16" s="3"/>
      <c r="J16" s="3"/>
    </row>
    <row r="17" spans="1:10">
      <c r="A17" s="3"/>
      <c r="B17" s="9" t="s">
        <v>42</v>
      </c>
      <c r="C17" s="10"/>
      <c r="D17" s="11">
        <f>299</f>
        <v>299</v>
      </c>
      <c r="E17" s="3"/>
      <c r="F17" s="15" t="s">
        <v>39</v>
      </c>
      <c r="G17" s="30">
        <f>G9+G10+G11</f>
        <v>42390</v>
      </c>
      <c r="H17" s="31">
        <f>H13+H15+H14+H16</f>
        <v>55363.15</v>
      </c>
      <c r="I17" s="3"/>
      <c r="J17" s="3"/>
    </row>
    <row r="18" spans="1:10">
      <c r="A18" s="3"/>
      <c r="B18" s="9" t="s">
        <v>41</v>
      </c>
      <c r="C18" s="10"/>
      <c r="D18" s="11">
        <f>239+3975+39.9+250+173+168</f>
        <v>4844.8999999999996</v>
      </c>
      <c r="E18" s="3"/>
      <c r="F18" s="3"/>
      <c r="G18" s="5"/>
      <c r="H18" s="5"/>
      <c r="I18" s="3"/>
      <c r="J18" s="3"/>
    </row>
    <row r="19" spans="1:10">
      <c r="A19" s="3"/>
      <c r="B19" s="9"/>
      <c r="C19" s="10"/>
      <c r="D19" s="11"/>
      <c r="E19" s="3"/>
      <c r="F19" s="18" t="s">
        <v>22</v>
      </c>
      <c r="G19" s="19"/>
      <c r="H19" s="20"/>
      <c r="I19" s="3"/>
      <c r="J19" s="3"/>
    </row>
    <row r="20" spans="1:10">
      <c r="A20" s="3"/>
      <c r="B20" s="9" t="s">
        <v>24</v>
      </c>
      <c r="C20" s="10">
        <f>1300+2620+300</f>
        <v>4220</v>
      </c>
      <c r="D20" s="11"/>
      <c r="E20" s="3"/>
      <c r="F20" s="9" t="s">
        <v>26</v>
      </c>
      <c r="G20" s="10">
        <f>575+34500+2775</f>
        <v>37850</v>
      </c>
      <c r="H20" s="11"/>
      <c r="I20" s="3"/>
      <c r="J20" s="3"/>
    </row>
    <row r="21" spans="1:10">
      <c r="A21" s="3"/>
      <c r="B21" s="9" t="s">
        <v>25</v>
      </c>
      <c r="C21" s="10">
        <f>100+6000+700+500+200</f>
        <v>7500</v>
      </c>
      <c r="D21" s="11"/>
      <c r="E21" s="3"/>
      <c r="F21" s="9" t="s">
        <v>40</v>
      </c>
      <c r="G21" s="10">
        <f>16485+4420</f>
        <v>20905</v>
      </c>
      <c r="H21" s="11"/>
      <c r="I21" s="3"/>
      <c r="J21" s="3"/>
    </row>
    <row r="22" spans="1:10">
      <c r="A22" s="3"/>
      <c r="B22" s="12" t="s">
        <v>36</v>
      </c>
      <c r="C22" s="13">
        <f>48+48+275+1</f>
        <v>372</v>
      </c>
      <c r="D22" s="14"/>
      <c r="E22" s="3"/>
      <c r="F22" s="9" t="s">
        <v>54</v>
      </c>
      <c r="G22" s="10">
        <f>3000+3000</f>
        <v>6000</v>
      </c>
      <c r="H22" s="11"/>
      <c r="I22" s="3"/>
      <c r="J22" s="3"/>
    </row>
    <row r="23" spans="1:10">
      <c r="A23" s="3"/>
      <c r="B23" s="15" t="s">
        <v>39</v>
      </c>
      <c r="C23" s="30">
        <f>C20+C21+C22</f>
        <v>12092</v>
      </c>
      <c r="D23" s="31">
        <f>D15+D16+D17+D18</f>
        <v>6337.19</v>
      </c>
      <c r="E23" s="3"/>
      <c r="F23" s="9"/>
      <c r="G23" s="23"/>
      <c r="H23" s="24"/>
      <c r="I23" s="3"/>
      <c r="J23" s="3"/>
    </row>
    <row r="24" spans="1:10">
      <c r="A24" s="3"/>
      <c r="B24" s="3"/>
      <c r="C24" s="3"/>
      <c r="D24" s="3"/>
      <c r="E24" s="3"/>
      <c r="F24" s="9" t="s">
        <v>52</v>
      </c>
      <c r="G24" s="10"/>
      <c r="H24" s="11">
        <f>500+2700+3000</f>
        <v>6200</v>
      </c>
      <c r="I24" s="3"/>
      <c r="J24" s="3"/>
    </row>
    <row r="25" spans="1:10">
      <c r="A25" s="3"/>
      <c r="B25" s="18" t="s">
        <v>0</v>
      </c>
      <c r="C25" s="19"/>
      <c r="D25" s="20"/>
      <c r="E25" s="3"/>
      <c r="F25" s="9" t="s">
        <v>3</v>
      </c>
      <c r="G25" s="23"/>
      <c r="H25" s="11">
        <f>2593+5900</f>
        <v>8493</v>
      </c>
      <c r="I25" s="3"/>
      <c r="J25" s="3"/>
    </row>
    <row r="26" spans="1:10">
      <c r="A26" s="3"/>
      <c r="B26" s="9" t="s">
        <v>31</v>
      </c>
      <c r="C26" s="10">
        <f>16200+58900</f>
        <v>75100</v>
      </c>
      <c r="D26" s="11"/>
      <c r="E26" s="3"/>
      <c r="F26" s="9" t="s">
        <v>1</v>
      </c>
      <c r="G26" s="10"/>
      <c r="H26" s="11">
        <f>400+165+83.7+126+83.7+139</f>
        <v>997.40000000000009</v>
      </c>
      <c r="I26" s="3"/>
      <c r="J26" s="3"/>
    </row>
    <row r="27" spans="1:10">
      <c r="A27" s="3"/>
      <c r="B27" s="9"/>
      <c r="C27" s="10"/>
      <c r="D27" s="11">
        <f>38499.31+16121.76+1074+9062.96+3677+3278.85</f>
        <v>71713.88</v>
      </c>
      <c r="E27" s="3"/>
      <c r="F27" s="9" t="s">
        <v>49</v>
      </c>
      <c r="G27" s="23"/>
      <c r="H27" s="11">
        <f>890+890</f>
        <v>1780</v>
      </c>
      <c r="I27" s="3"/>
      <c r="J27" s="3"/>
    </row>
    <row r="28" spans="1:10">
      <c r="A28" s="3"/>
      <c r="B28" s="9" t="s">
        <v>32</v>
      </c>
      <c r="C28" s="10">
        <f>71400+44800+14000+10290+4445</f>
        <v>144935</v>
      </c>
      <c r="D28" s="11"/>
      <c r="E28" s="3"/>
      <c r="F28" s="12" t="s">
        <v>2</v>
      </c>
      <c r="G28" s="25"/>
      <c r="H28" s="14">
        <f>46605</f>
        <v>46605</v>
      </c>
      <c r="I28" s="3"/>
      <c r="J28" s="3"/>
    </row>
    <row r="29" spans="1:10">
      <c r="A29" s="3"/>
      <c r="B29" s="9"/>
      <c r="C29" s="10"/>
      <c r="D29" s="11">
        <f>30900+30768+74630+10755+20-60</f>
        <v>147013</v>
      </c>
      <c r="E29" s="3"/>
      <c r="F29" s="15" t="s">
        <v>39</v>
      </c>
      <c r="G29" s="32">
        <f>G20+G21+G22</f>
        <v>64755</v>
      </c>
      <c r="H29" s="31">
        <f>H24+H25+H26+H27+H28</f>
        <v>64075.4</v>
      </c>
      <c r="I29" s="3"/>
      <c r="J29" s="3"/>
    </row>
    <row r="30" spans="1:10">
      <c r="A30" s="3"/>
      <c r="B30" s="9" t="s">
        <v>33</v>
      </c>
      <c r="C30" s="10">
        <f>8890+27585</f>
        <v>36475</v>
      </c>
      <c r="D30" s="11"/>
      <c r="E30" s="3"/>
      <c r="F30" s="3"/>
      <c r="G30" s="3"/>
      <c r="H30" s="3"/>
      <c r="I30" s="3"/>
      <c r="J30" s="3"/>
    </row>
    <row r="31" spans="1:10">
      <c r="A31" s="3"/>
      <c r="B31" s="9"/>
      <c r="C31" s="10"/>
      <c r="D31" s="11">
        <f>36350.9</f>
        <v>36350.9</v>
      </c>
      <c r="E31" s="3"/>
      <c r="F31" s="18" t="s">
        <v>4</v>
      </c>
      <c r="G31" s="19"/>
      <c r="H31" s="20"/>
      <c r="I31" s="3"/>
      <c r="J31" s="3"/>
    </row>
    <row r="32" spans="1:10">
      <c r="A32" s="3"/>
      <c r="B32" s="9" t="s">
        <v>34</v>
      </c>
      <c r="C32" s="10">
        <f>30080</f>
        <v>30080</v>
      </c>
      <c r="D32" s="11"/>
      <c r="E32" s="3"/>
      <c r="F32" s="9" t="s">
        <v>20</v>
      </c>
      <c r="G32" s="10"/>
      <c r="H32" s="11">
        <f>245+80</f>
        <v>325</v>
      </c>
      <c r="I32" s="3"/>
      <c r="J32" s="3"/>
    </row>
    <row r="33" spans="1:10">
      <c r="A33" s="3"/>
      <c r="B33" s="9"/>
      <c r="C33" s="23"/>
      <c r="D33" s="11">
        <f>2573+856+13846</f>
        <v>17275</v>
      </c>
      <c r="E33" s="3"/>
      <c r="F33" s="9" t="s">
        <v>5</v>
      </c>
      <c r="G33" s="10"/>
      <c r="H33" s="11">
        <f>1875</f>
        <v>1875</v>
      </c>
      <c r="I33" s="3"/>
      <c r="J33" s="3"/>
    </row>
    <row r="34" spans="1:10">
      <c r="A34" s="3"/>
      <c r="B34" s="9" t="s">
        <v>35</v>
      </c>
      <c r="C34" s="10">
        <f>1645+10750</f>
        <v>12395</v>
      </c>
      <c r="D34" s="11"/>
      <c r="E34" s="3"/>
      <c r="F34" s="12" t="s">
        <v>46</v>
      </c>
      <c r="G34" s="13"/>
      <c r="H34" s="14">
        <f>1671.25+2009.8</f>
        <v>3681.05</v>
      </c>
      <c r="I34" s="3"/>
      <c r="J34" s="3"/>
    </row>
    <row r="35" spans="1:10">
      <c r="A35" s="3"/>
      <c r="B35" s="9"/>
      <c r="C35" s="10"/>
      <c r="D35" s="11">
        <f>12155</f>
        <v>12155</v>
      </c>
      <c r="E35" s="3"/>
      <c r="F35" s="15" t="s">
        <v>39</v>
      </c>
      <c r="G35" s="16"/>
      <c r="H35" s="31">
        <f>H32+H33+H34</f>
        <v>5881.05</v>
      </c>
      <c r="I35" s="3"/>
      <c r="J35" s="3"/>
    </row>
    <row r="36" spans="1:10">
      <c r="A36" s="3"/>
      <c r="B36" s="9" t="s">
        <v>30</v>
      </c>
      <c r="C36" s="10"/>
      <c r="D36" s="11">
        <f>102.29+39.94+118+87+23+134+87.25</f>
        <v>591.48</v>
      </c>
      <c r="E36" s="3"/>
      <c r="F36" s="3"/>
      <c r="G36" s="3"/>
      <c r="H36" s="3"/>
      <c r="I36" s="3"/>
      <c r="J36" s="3"/>
    </row>
    <row r="37" spans="1:10">
      <c r="A37" s="3"/>
      <c r="B37" s="12" t="s">
        <v>50</v>
      </c>
      <c r="C37" s="13">
        <f>70</f>
        <v>70</v>
      </c>
      <c r="D37" s="14">
        <f>504.5+159</f>
        <v>663.5</v>
      </c>
      <c r="E37" s="3"/>
      <c r="F37" s="18" t="s">
        <v>45</v>
      </c>
      <c r="G37" s="19"/>
      <c r="H37" s="20"/>
      <c r="I37" s="3"/>
      <c r="J37" s="3"/>
    </row>
    <row r="38" spans="1:10">
      <c r="A38" s="3"/>
      <c r="B38" s="15" t="s">
        <v>39</v>
      </c>
      <c r="C38" s="32">
        <f>C37+C34+C32+C30+C28+C26</f>
        <v>299055</v>
      </c>
      <c r="D38" s="34">
        <f>D37+D36+D35+D33+D31+D29+D27</f>
        <v>285762.76</v>
      </c>
      <c r="E38" s="3"/>
      <c r="F38" s="9" t="s">
        <v>18</v>
      </c>
      <c r="G38" s="10"/>
      <c r="H38" s="11">
        <f>169+3+30+261+139.5+239+96.5+1397.5+219+100</f>
        <v>2654.5</v>
      </c>
      <c r="I38" s="3"/>
      <c r="J38" s="3"/>
    </row>
    <row r="39" spans="1:10">
      <c r="A39" s="3"/>
      <c r="B39" s="3"/>
      <c r="C39" s="3"/>
      <c r="D39" s="3"/>
      <c r="E39" s="3"/>
      <c r="F39" s="12" t="s">
        <v>17</v>
      </c>
      <c r="G39" s="13"/>
      <c r="H39" s="14">
        <f>1162</f>
        <v>1162</v>
      </c>
      <c r="I39" s="3"/>
      <c r="J39" s="3"/>
    </row>
    <row r="40" spans="1:10">
      <c r="A40" s="3"/>
      <c r="B40" s="18" t="s">
        <v>13</v>
      </c>
      <c r="C40" s="19"/>
      <c r="D40" s="20"/>
      <c r="E40" s="3"/>
      <c r="F40" s="15" t="s">
        <v>39</v>
      </c>
      <c r="G40" s="16"/>
      <c r="H40" s="31">
        <f>H38+H39</f>
        <v>3816.5</v>
      </c>
      <c r="I40" s="3"/>
      <c r="J40" s="3"/>
    </row>
    <row r="41" spans="1:10">
      <c r="A41" s="3"/>
      <c r="B41" s="12" t="s">
        <v>51</v>
      </c>
      <c r="C41" s="13"/>
      <c r="D41" s="14">
        <f>480+57+155+418+515+588+870</f>
        <v>3083</v>
      </c>
      <c r="E41" s="3"/>
      <c r="F41" s="3"/>
      <c r="G41" s="3"/>
      <c r="H41" s="3"/>
      <c r="I41" s="3"/>
      <c r="J41" s="3"/>
    </row>
    <row r="42" spans="1:10">
      <c r="A42" s="3"/>
      <c r="B42" s="15" t="s">
        <v>39</v>
      </c>
      <c r="C42" s="16"/>
      <c r="D42" s="31">
        <f>D41</f>
        <v>3083</v>
      </c>
      <c r="E42" s="3"/>
      <c r="F42" s="18" t="s">
        <v>9</v>
      </c>
      <c r="G42" s="21"/>
      <c r="H42" s="22"/>
      <c r="I42" s="3"/>
      <c r="J42" s="3"/>
    </row>
    <row r="43" spans="1:10">
      <c r="A43" s="3"/>
      <c r="B43" s="3"/>
      <c r="C43" s="3"/>
      <c r="D43" s="3"/>
      <c r="E43" s="3"/>
      <c r="F43" s="9" t="s">
        <v>10</v>
      </c>
      <c r="G43" s="10">
        <f>300+1000</f>
        <v>1300</v>
      </c>
      <c r="H43" s="11"/>
      <c r="I43" s="3"/>
      <c r="J43" s="3"/>
    </row>
    <row r="44" spans="1:10">
      <c r="A44" s="3"/>
      <c r="B44" s="18" t="s">
        <v>6</v>
      </c>
      <c r="C44" s="19"/>
      <c r="D44" s="20"/>
      <c r="E44" s="3"/>
      <c r="F44" s="9" t="s">
        <v>16</v>
      </c>
      <c r="G44" s="10">
        <f>3790+100</f>
        <v>3890</v>
      </c>
      <c r="H44" s="11"/>
      <c r="I44" s="3"/>
      <c r="J44" s="3"/>
    </row>
    <row r="45" spans="1:10">
      <c r="A45" s="3"/>
      <c r="B45" s="9" t="s">
        <v>48</v>
      </c>
      <c r="C45" s="10"/>
      <c r="D45" s="11">
        <f>1645.15+75</f>
        <v>1720.15</v>
      </c>
      <c r="E45" s="3"/>
      <c r="F45" s="9" t="s">
        <v>37</v>
      </c>
      <c r="G45" s="10">
        <f>1000+100+220+2550</f>
        <v>3870</v>
      </c>
      <c r="H45" s="11"/>
      <c r="I45" s="3"/>
      <c r="J45" s="3"/>
    </row>
    <row r="46" spans="1:10">
      <c r="A46" s="3"/>
      <c r="B46" s="12" t="s">
        <v>47</v>
      </c>
      <c r="C46" s="13"/>
      <c r="D46" s="14">
        <f>78+653.3+93.8+46.9+280.92</f>
        <v>1152.9199999999998</v>
      </c>
      <c r="E46" s="3"/>
      <c r="F46" s="12" t="s">
        <v>38</v>
      </c>
      <c r="G46" s="13">
        <f>15000</f>
        <v>15000</v>
      </c>
      <c r="H46" s="14"/>
      <c r="I46" s="3"/>
      <c r="J46" s="3"/>
    </row>
    <row r="47" spans="1:10">
      <c r="A47" s="3"/>
      <c r="B47" s="15" t="s">
        <v>39</v>
      </c>
      <c r="C47" s="16"/>
      <c r="D47" s="31">
        <f>D46+D45</f>
        <v>2873.0699999999997</v>
      </c>
      <c r="E47" s="3"/>
      <c r="F47" s="15" t="s">
        <v>39</v>
      </c>
      <c r="G47" s="30">
        <f>G43+G44+G45+G46</f>
        <v>24060</v>
      </c>
      <c r="H47" s="17"/>
      <c r="I47" s="3"/>
      <c r="J47" s="3"/>
    </row>
    <row r="48" spans="1:10">
      <c r="A48" s="3"/>
      <c r="B48" s="3"/>
      <c r="C48" s="5"/>
      <c r="D48" s="5"/>
      <c r="E48" s="3"/>
      <c r="F48" s="3"/>
      <c r="G48" s="3"/>
      <c r="H48" s="3"/>
      <c r="I48" s="3"/>
      <c r="J48" s="3"/>
    </row>
    <row r="49" spans="1:10">
      <c r="A49" s="3"/>
      <c r="B49" s="18" t="s">
        <v>44</v>
      </c>
      <c r="C49" s="19"/>
      <c r="D49" s="20"/>
      <c r="E49" s="3"/>
      <c r="F49" s="26" t="s">
        <v>11</v>
      </c>
      <c r="G49" s="27"/>
      <c r="H49" s="33">
        <f>C38+C23+G17+G47+G29</f>
        <v>442352</v>
      </c>
      <c r="I49" s="3"/>
      <c r="J49" s="3"/>
    </row>
    <row r="50" spans="1:10">
      <c r="A50" s="3"/>
      <c r="B50" s="9" t="s">
        <v>30</v>
      </c>
      <c r="C50" s="10"/>
      <c r="D50" s="11">
        <f>132.15+196.65+163.1+173.3+404.4+208+156+350.85</f>
        <v>1784.4499999999998</v>
      </c>
      <c r="E50" s="3"/>
      <c r="F50" s="28" t="s">
        <v>12</v>
      </c>
      <c r="G50" s="29"/>
      <c r="H50" s="34">
        <f>D38+D23+D12+D47+D51+H40+D42+H35+H17+H29</f>
        <v>466447.57000000007</v>
      </c>
      <c r="I50" s="3"/>
      <c r="J50" s="3"/>
    </row>
    <row r="51" spans="1:10">
      <c r="A51" s="3"/>
      <c r="B51" s="15" t="s">
        <v>39</v>
      </c>
      <c r="C51" s="16"/>
      <c r="D51" s="31">
        <f>D50</f>
        <v>1784.4499999999998</v>
      </c>
      <c r="E51" s="3"/>
      <c r="F51" s="7" t="s">
        <v>39</v>
      </c>
      <c r="G51" s="8"/>
      <c r="H51" s="32">
        <f>H49-H50</f>
        <v>-24095.570000000065</v>
      </c>
      <c r="I51" s="3"/>
      <c r="J51" s="3"/>
    </row>
    <row r="52" spans="1:10">
      <c r="A52" s="3"/>
      <c r="B52" s="3"/>
      <c r="C52" s="3"/>
      <c r="D52" s="3"/>
      <c r="E52" s="3"/>
      <c r="F52" s="3"/>
      <c r="G52" s="3"/>
      <c r="H52" s="3"/>
      <c r="I52" s="3"/>
      <c r="J52" s="3"/>
    </row>
    <row r="53" spans="1:10">
      <c r="A53" s="3"/>
      <c r="B53" s="3"/>
      <c r="C53" s="3"/>
      <c r="D53" s="3"/>
      <c r="E53" s="3"/>
      <c r="F53" s="3"/>
      <c r="G53" s="3"/>
      <c r="H53" s="3"/>
      <c r="I53" s="3"/>
      <c r="J53" s="3"/>
    </row>
    <row r="54" spans="1:10">
      <c r="A54" s="3"/>
      <c r="B54" s="3"/>
      <c r="C54" s="3"/>
      <c r="D54" s="3"/>
      <c r="E54" s="3"/>
      <c r="F54" s="3"/>
      <c r="G54" s="3"/>
      <c r="H54" s="3"/>
      <c r="I54" s="3"/>
      <c r="J54" s="3"/>
    </row>
    <row r="55" spans="1:10">
      <c r="A55" s="3"/>
      <c r="B55" s="3"/>
      <c r="C55" s="3"/>
      <c r="D55" s="3"/>
      <c r="E55" s="3"/>
      <c r="F55" s="3"/>
      <c r="G55" s="3"/>
      <c r="H55" s="3"/>
      <c r="I55" s="3"/>
      <c r="J55" s="3"/>
    </row>
    <row r="56" spans="1:10">
      <c r="A56" s="3"/>
      <c r="B56" s="3"/>
      <c r="C56" s="3"/>
      <c r="D56" s="3"/>
      <c r="E56" s="3"/>
      <c r="F56" s="3"/>
      <c r="G56" s="3"/>
      <c r="H56" s="3"/>
      <c r="I56" s="3"/>
      <c r="J56" s="3"/>
    </row>
    <row r="59" spans="1:10">
      <c r="B59" s="2"/>
      <c r="D59" s="1"/>
    </row>
  </sheetData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 Blomberg</dc:creator>
  <cp:lastModifiedBy>Maja Blomberg</cp:lastModifiedBy>
  <dcterms:created xsi:type="dcterms:W3CDTF">2019-05-14T13:34:08Z</dcterms:created>
  <dcterms:modified xsi:type="dcterms:W3CDTF">2019-05-15T18:54:15Z</dcterms:modified>
</cp:coreProperties>
</file>